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Deer Park Farm" sheetId="1" state="visible" r:id="rId2"/>
    <sheet name="Oak House" sheetId="2" state="visible" r:id="rId3"/>
    <sheet name="Tony's" sheetId="3" state="visible" r:id="rId4"/>
    <sheet name="Veronica's" sheetId="4" state="visible" r:id="rId5"/>
    <sheet name="Paul's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<sst xmlns="http://schemas.openxmlformats.org/spreadsheetml/2006/main" count="249" uniqueCount="126">
  <si>
    <t xml:space="preserve">Date</t>
  </si>
  <si>
    <t xml:space="preserve">Test name/descroption</t>
  </si>
  <si>
    <t xml:space="preserve">PA50</t>
  </si>
  <si>
    <t xml:space="preserve">N50</t>
  </si>
  <si>
    <t xml:space="preserve">m2 equiv.</t>
  </si>
  <si>
    <t xml:space="preserve">warnings</t>
  </si>
  <si>
    <t xml:space="preserve">AR pressure</t>
  </si>
  <si>
    <t xml:space="preserve">max pressure</t>
  </si>
  <si>
    <t xml:space="preserve">Atm. pressure</t>
  </si>
  <si>
    <t xml:space="preserve">Int. temperature</t>
  </si>
  <si>
    <t xml:space="preserve">Ext. temperature</t>
  </si>
  <si>
    <t xml:space="preserve">wind m/s</t>
  </si>
  <si>
    <t xml:space="preserve">notes</t>
  </si>
  <si>
    <t xml:space="preserve">31.01.24</t>
  </si>
  <si>
    <t xml:space="preserve">DPF- main no. 1</t>
  </si>
  <si>
    <t xml:space="preserve">DPF- main no. 2</t>
  </si>
  <si>
    <t xml:space="preserve">over pressure</t>
  </si>
  <si>
    <t xml:space="preserve">DPF- main no. 3</t>
  </si>
  <si>
    <t xml:space="preserve">04.02.24</t>
  </si>
  <si>
    <t xml:space="preserve">DPF- main no. 4</t>
  </si>
  <si>
    <t xml:space="preserve">DPF- main no. 5: one vent open</t>
  </si>
  <si>
    <t xml:space="preserve">actual opening = 1cm x 100 cm</t>
  </si>
  <si>
    <t xml:space="preserve">DPF- main no. 6: two vents open</t>
  </si>
  <si>
    <t xml:space="preserve">actual opening = 2 x 1cm x 100 cm</t>
  </si>
  <si>
    <t xml:space="preserve">01.02.24</t>
  </si>
  <si>
    <t xml:space="preserve">DPF- annexe no. 1</t>
  </si>
  <si>
    <t xml:space="preserve">DPF- annexe no. 2</t>
  </si>
  <si>
    <t xml:space="preserve">DPF- annexe no. 3</t>
  </si>
  <si>
    <t xml:space="preserve">Main house</t>
  </si>
  <si>
    <t xml:space="preserve">dual AR, same pressure in each</t>
  </si>
  <si>
    <t xml:space="preserve">Volume</t>
  </si>
  <si>
    <t xml:space="preserve">Envelope</t>
  </si>
  <si>
    <t xml:space="preserve">Annexe</t>
  </si>
  <si>
    <t xml:space="preserve">single AR</t>
  </si>
  <si>
    <t xml:space="preserve">Test name/description</t>
  </si>
  <si>
    <t xml:space="preserve">AP50</t>
  </si>
  <si>
    <t xml:space="preserve">r2</t>
  </si>
  <si>
    <t xml:space="preserve">Assumed AP50</t>
  </si>
  <si>
    <t xml:space="preserve">Rec. tanks</t>
  </si>
  <si>
    <t xml:space="preserve">Min pressure</t>
  </si>
  <si>
    <t xml:space="preserve">Test results</t>
  </si>
  <si>
    <t xml:space="preserve">AP_OakHouse_01.pdf</t>
  </si>
  <si>
    <t xml:space="preserve">Valid</t>
  </si>
  <si>
    <t xml:space="preserve">Wind speed over 6m/s so not valid</t>
  </si>
  <si>
    <t xml:space="preserve">AP_OakHouse_02.pdf</t>
  </si>
  <si>
    <t xml:space="preserve">Invalid</t>
  </si>
  <si>
    <t xml:space="preserve">Pressure too low, exponent threshold, R2 threshold</t>
  </si>
  <si>
    <t xml:space="preserve">AP_OakHouse_03.pdf</t>
  </si>
  <si>
    <t xml:space="preserve">AP_OakHouse_04.pdf</t>
  </si>
  <si>
    <t xml:space="preserve">Invalid (exponent threshold)</t>
  </si>
  <si>
    <t xml:space="preserve">AP_OakHouse_05.pdf</t>
  </si>
  <si>
    <t xml:space="preserve">Invalid (pressure too low, exponent threshold, r² threshold)</t>
  </si>
  <si>
    <t xml:space="preserve">AP_OakHouse_06.pdf</t>
  </si>
  <si>
    <t xml:space="preserve">AP_OakHouse_07.pdf</t>
  </si>
  <si>
    <t xml:space="preserve">640.918.69</t>
  </si>
  <si>
    <t xml:space="preserve">Leanto - roof vents open</t>
  </si>
  <si>
    <t xml:space="preserve">AP_OakHouse_08.pdf</t>
  </si>
  <si>
    <t xml:space="preserve">AP_OakHouse_10.pdf</t>
  </si>
  <si>
    <t xml:space="preserve">AP_OakHouse_09.pdf</t>
  </si>
  <si>
    <t xml:space="preserve">AP_OakHouse_11.pdf</t>
  </si>
  <si>
    <t xml:space="preserve">valid</t>
  </si>
  <si>
    <t xml:space="preserve">AP_OakHouse_12.pdf</t>
  </si>
  <si>
    <t xml:space="preserve">AP_OakHouse_13.pdf</t>
  </si>
  <si>
    <t xml:space="preserve">AP_OakHouse_14.pdf</t>
  </si>
  <si>
    <t xml:space="preserve">AP_OakHouse_15.pdf</t>
  </si>
  <si>
    <t xml:space="preserve">Main House</t>
  </si>
  <si>
    <t xml:space="preserve">Vents in dining velux open</t>
  </si>
  <si>
    <t xml:space="preserve">AP_OakHouse_16.pdf</t>
  </si>
  <si>
    <t xml:space="preserve">Could not find vent closing pole</t>
  </si>
  <si>
    <t xml:space="preserve">AP_OakHouse_17.pdf</t>
  </si>
  <si>
    <t xml:space="preserve">AP_OakHouse_18.pdf</t>
  </si>
  <si>
    <t xml:space="preserve">invalid</t>
  </si>
  <si>
    <t xml:space="preserve">Leanto – vents closed</t>
  </si>
  <si>
    <t xml:space="preserve">One Vent would not close</t>
  </si>
  <si>
    <t xml:space="preserve">AP_OakHouse_19.pdf</t>
  </si>
  <si>
    <t xml:space="preserve">AP_OakHouse_20.pdf</t>
  </si>
  <si>
    <t xml:space="preserve">AP_OakHouse_21.pdf</t>
  </si>
  <si>
    <t xml:space="preserve">Master Bed</t>
  </si>
  <si>
    <t xml:space="preserve">Large internal gap between oak post and wall calls validity of test into doubt.</t>
  </si>
  <si>
    <t xml:space="preserve">AP_OakHouse_22.pdf</t>
  </si>
  <si>
    <t xml:space="preserve">Leanto attemts</t>
  </si>
  <si>
    <t xml:space="preserve">Target</t>
  </si>
  <si>
    <t xml:space="preserve">Room</t>
  </si>
  <si>
    <t xml:space="preserve">Area</t>
  </si>
  <si>
    <t xml:space="preserve">House</t>
  </si>
  <si>
    <t xml:space="preserve">leanto</t>
  </si>
  <si>
    <t xml:space="preserve">master</t>
  </si>
  <si>
    <t xml:space="preserve">leanto envelope comprises:</t>
  </si>
  <si>
    <t xml:space="preserve">Floor</t>
  </si>
  <si>
    <t xml:space="preserve">East wall</t>
  </si>
  <si>
    <t xml:space="preserve">North leanto end</t>
  </si>
  <si>
    <t xml:space="preserve">South leanto end</t>
  </si>
  <si>
    <t xml:space="preserve">Roof</t>
  </si>
  <si>
    <t xml:space="preserve">Insulated wall to house</t>
  </si>
  <si>
    <t xml:space="preserve">Master Volume comprises</t>
  </si>
  <si>
    <t xml:space="preserve">Main</t>
  </si>
  <si>
    <t xml:space="preserve">Ensuite</t>
  </si>
  <si>
    <t xml:space="preserve">Mezannine</t>
  </si>
  <si>
    <t xml:space="preserve">Master Envelope comprises</t>
  </si>
  <si>
    <t xml:space="preserve">Walls</t>
  </si>
  <si>
    <t xml:space="preserve">Total</t>
  </si>
  <si>
    <t xml:space="preserve">Master Walls</t>
  </si>
  <si>
    <t xml:space="preserve">L</t>
  </si>
  <si>
    <t xml:space="preserve">H1</t>
  </si>
  <si>
    <t xml:space="preserve">H2</t>
  </si>
  <si>
    <t xml:space="preserve">Pitch</t>
  </si>
  <si>
    <t xml:space="preserve">Radians</t>
  </si>
  <si>
    <t xml:space="preserve">West gable</t>
  </si>
  <si>
    <t xml:space="preserve">South wall</t>
  </si>
  <si>
    <t xml:space="preserve">East wall of ensuite</t>
  </si>
  <si>
    <t xml:space="preserve">North wall of ensuite</t>
  </si>
  <si>
    <t xml:space="preserve">Around door</t>
  </si>
  <si>
    <t xml:space="preserve">North wall</t>
  </si>
  <si>
    <t xml:space="preserve">North wall oi mezannine</t>
  </si>
  <si>
    <t xml:space="preserve">East wall of mezannine south</t>
  </si>
  <si>
    <t xml:space="preserve">East wall of mezzannine north</t>
  </si>
  <si>
    <t xml:space="preserve">Master Floor</t>
  </si>
  <si>
    <t xml:space="preserve">Main room</t>
  </si>
  <si>
    <t xml:space="preserve">Ensuite + Dressing</t>
  </si>
  <si>
    <t xml:space="preserve">Master Roof</t>
  </si>
  <si>
    <t xml:space="preserve">Wflat</t>
  </si>
  <si>
    <t xml:space="preserve">Whypot</t>
  </si>
  <si>
    <t xml:space="preserve">Ensuite south pitched</t>
  </si>
  <si>
    <t xml:space="preserve">Ensuite north pitched</t>
  </si>
  <si>
    <t xml:space="preserve">Ensuite flat east</t>
  </si>
  <si>
    <t xml:space="preserve">Ensuite north flat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</si>
</sst>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#,##0"/>
    <numFmt numFmtId="167" formatCode="0.0"/>
    <numFmt numFmtId="168" formatCode="dd/mm/yy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D7D7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mapping2.stringerhj.co.uk/EPack/PulseTestResults/AP_OakHouse_01.pdf" TargetMode="External"/><Relationship Id="rId2" Type="http://schemas.openxmlformats.org/officeDocument/2006/relationships/hyperlink" Target="https://mapping2.stringerhj.co.uk/EPack/PulseTestResults/AP_OakHouse_02.pdf" TargetMode="External"/><Relationship Id="rId3" Type="http://schemas.openxmlformats.org/officeDocument/2006/relationships/hyperlink" Target="https://mapping2.stringerhj.co.uk/EPack/PulseTestResults/AP_OakHouse_03.pdf" TargetMode="External"/><Relationship Id="rId4" Type="http://schemas.openxmlformats.org/officeDocument/2006/relationships/hyperlink" Target="https://mapping2.stringerhj.co.uk/EPack/PulseTestResults/AP_OakHouse_04.pdf" TargetMode="External"/><Relationship Id="rId5" Type="http://schemas.openxmlformats.org/officeDocument/2006/relationships/hyperlink" Target="https://mapping2.stringerhj.co.uk/EPack/PulseTestResults/AP_OakHouse_05.pdf" TargetMode="External"/><Relationship Id="rId6" Type="http://schemas.openxmlformats.org/officeDocument/2006/relationships/hyperlink" Target="https://mapping2.stringerhj.co.uk/EPack/PulseTestResults/AP_OakHouse_06.pdf" TargetMode="External"/><Relationship Id="rId7" Type="http://schemas.openxmlformats.org/officeDocument/2006/relationships/hyperlink" Target="https://mapping2.stringerhj.co.uk/EPack/PulseTestResults/AP_OakHouse_07.pdf" TargetMode="External"/><Relationship Id="rId8" Type="http://schemas.openxmlformats.org/officeDocument/2006/relationships/hyperlink" Target="https://mapping2.stringerhj.co.uk/EPack/PulseTestResults/AP_OakHouse_08.pdf" TargetMode="External"/><Relationship Id="rId9" Type="http://schemas.openxmlformats.org/officeDocument/2006/relationships/hyperlink" Target="https://mapping2.stringerhj.co.uk/EPack/PulseTestResults/AP_OakHouse_10.pdf" TargetMode="External"/><Relationship Id="rId10" Type="http://schemas.openxmlformats.org/officeDocument/2006/relationships/hyperlink" Target="https://mapping2.stringerhj.co.uk/EPack/PulseTestResults/AP_OakHouse_09.pdf" TargetMode="External"/><Relationship Id="rId11" Type="http://schemas.openxmlformats.org/officeDocument/2006/relationships/hyperlink" Target="https://mapping2.stringerhj.co.uk/EPack/PulseTestResults/AP_OakHouse_11.pdf" TargetMode="External"/><Relationship Id="rId12" Type="http://schemas.openxmlformats.org/officeDocument/2006/relationships/hyperlink" Target="https://mapping2.stringerhj.co.uk/EPack/PulseTestResults/AP_OakHouse_12.pdf" TargetMode="External"/><Relationship Id="rId13" Type="http://schemas.openxmlformats.org/officeDocument/2006/relationships/hyperlink" Target="https://mapping2.stringerhj.co.uk/EPack/PulseTestResults/AP_OakHouse_13.pdf" TargetMode="External"/><Relationship Id="rId14" Type="http://schemas.openxmlformats.org/officeDocument/2006/relationships/hyperlink" Target="https://mapping2.stringerhj.co.uk/EPack/PulseTestResults/AP_OakHouse_14.pdf" TargetMode="External"/><Relationship Id="rId15" Type="http://schemas.openxmlformats.org/officeDocument/2006/relationships/hyperlink" Target="https://mapping2.stringerhj.co.uk/EPack/PulseTestResults/AP_OakHouse_15.pdf" TargetMode="External"/><Relationship Id="rId16" Type="http://schemas.openxmlformats.org/officeDocument/2006/relationships/hyperlink" Target="https://mapping2.stringerhj.co.uk/EPack/PulseTestResults/AP_OakHouse_16.pdf" TargetMode="External"/><Relationship Id="rId17" Type="http://schemas.openxmlformats.org/officeDocument/2006/relationships/hyperlink" Target="https://mapping2.stringerhj.co.uk/EPack/PulseTestResults/AP_OakHouse_17.pdf" TargetMode="External"/><Relationship Id="rId18" Type="http://schemas.openxmlformats.org/officeDocument/2006/relationships/hyperlink" Target="https://mapping2.stringerhj.co.uk/EPack/PulseTestResults/AP_OakHouse_18.pdf" TargetMode="External"/><Relationship Id="rId19" Type="http://schemas.openxmlformats.org/officeDocument/2006/relationships/hyperlink" Target="https://mapping2.stringerhj.co.uk/EPack/PulseTestResults/AP_OakHouse_19.pdf" TargetMode="External"/><Relationship Id="rId20" Type="http://schemas.openxmlformats.org/officeDocument/2006/relationships/hyperlink" Target="https://mapping2.stringerhj.co.uk/EPack/PulseTestResults/AP_OakHouse_20.pdf" TargetMode="External"/><Relationship Id="rId21" Type="http://schemas.openxmlformats.org/officeDocument/2006/relationships/hyperlink" Target="https://mapping2.stringerhj.co.uk/EPack/PulseTestResults/AP_OakHouse_21.pdf" TargetMode="External"/><Relationship Id="rId22" Type="http://schemas.openxmlformats.org/officeDocument/2006/relationships/hyperlink" Target="https://mapping2.stringerhj.co.uk/EPack/PulseTestResults/AP_OakHouse_22.pd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M19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8" activeCellId="0" sqref="B8"/>
    </sheetView>
  </sheetViews>
  <sheetFormatPr defaultColWidth="8.54296875" defaultRowHeight="15" zeroHeight="false" outlineLevelRow="0" outlineLevelCol="0"/>
  <cols>
    <col collapsed="false" customWidth="true" hidden="false" outlineLevel="0" max="2" min="2" style="0" width="31.29"/>
    <col collapsed="false" customWidth="true" hidden="false" outlineLevel="0" max="5" min="5" style="0" width="19.43"/>
    <col collapsed="false" customWidth="true" hidden="false" outlineLevel="0" max="6" min="6" style="0" width="13.28"/>
    <col collapsed="false" customWidth="true" hidden="false" outlineLevel="0" max="7" min="7" style="0" width="12.85"/>
    <col collapsed="false" customWidth="true" hidden="false" outlineLevel="0" max="11" min="8" style="0" width="13.28"/>
    <col collapsed="false" customWidth="true" hidden="false" outlineLevel="0" max="12" min="12" style="0" width="9.43"/>
  </cols>
  <sheetData>
    <row r="2" s="1" customFormat="true" ht="15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customFormat="false" ht="15" hidden="false" customHeight="false" outlineLevel="0" collapsed="false">
      <c r="A3" s="0" t="s">
        <v>13</v>
      </c>
      <c r="B3" s="0" t="s">
        <v>14</v>
      </c>
      <c r="C3" s="2" t="n">
        <v>4.96</v>
      </c>
      <c r="D3" s="2" t="n">
        <v>4.85</v>
      </c>
      <c r="E3" s="2" t="n">
        <v>0.04</v>
      </c>
      <c r="G3" s="2" t="n">
        <v>10</v>
      </c>
      <c r="H3" s="0" t="n">
        <v>11.6</v>
      </c>
      <c r="I3" s="3" t="n">
        <v>101325</v>
      </c>
      <c r="J3" s="0" t="n">
        <v>17.5</v>
      </c>
      <c r="K3" s="0" t="n">
        <v>11.9</v>
      </c>
      <c r="L3" s="0" t="n">
        <v>5.9</v>
      </c>
    </row>
    <row r="4" customFormat="false" ht="15" hidden="false" customHeight="false" outlineLevel="0" collapsed="false">
      <c r="A4" s="0" t="s">
        <v>13</v>
      </c>
      <c r="B4" s="0" t="s">
        <v>15</v>
      </c>
      <c r="C4" s="2" t="n">
        <v>4.15</v>
      </c>
      <c r="D4" s="2" t="n">
        <v>4.06</v>
      </c>
      <c r="E4" s="2" t="n">
        <v>0.04</v>
      </c>
      <c r="F4" s="0" t="s">
        <v>16</v>
      </c>
      <c r="G4" s="2" t="n">
        <v>10</v>
      </c>
      <c r="H4" s="0" t="n">
        <v>12.3</v>
      </c>
      <c r="I4" s="3" t="n">
        <v>101325</v>
      </c>
      <c r="J4" s="0" t="n">
        <v>18.5</v>
      </c>
      <c r="K4" s="0" t="n">
        <v>11.9</v>
      </c>
      <c r="L4" s="0" t="n">
        <v>5.9</v>
      </c>
    </row>
    <row r="5" customFormat="false" ht="15" hidden="false" customHeight="false" outlineLevel="0" collapsed="false">
      <c r="A5" s="0" t="s">
        <v>13</v>
      </c>
      <c r="B5" s="0" t="s">
        <v>17</v>
      </c>
      <c r="C5" s="2" t="n">
        <v>4.59</v>
      </c>
      <c r="D5" s="2" t="n">
        <v>4.49</v>
      </c>
      <c r="E5" s="2" t="n">
        <v>0.04</v>
      </c>
      <c r="G5" s="2" t="n">
        <v>8</v>
      </c>
      <c r="H5" s="4" t="n">
        <v>9</v>
      </c>
      <c r="I5" s="3" t="n">
        <v>101325</v>
      </c>
      <c r="J5" s="0" t="n">
        <v>18.5</v>
      </c>
      <c r="K5" s="0" t="n">
        <v>11.9</v>
      </c>
      <c r="L5" s="0" t="n">
        <v>5.9</v>
      </c>
    </row>
    <row r="6" customFormat="false" ht="15" hidden="false" customHeight="false" outlineLevel="0" collapsed="false">
      <c r="A6" s="0" t="s">
        <v>18</v>
      </c>
      <c r="B6" s="0" t="s">
        <v>19</v>
      </c>
      <c r="C6" s="2" t="n">
        <v>4.59</v>
      </c>
      <c r="D6" s="2" t="n">
        <v>4.49</v>
      </c>
      <c r="E6" s="2" t="n">
        <v>0.04</v>
      </c>
      <c r="G6" s="2" t="n">
        <v>8</v>
      </c>
      <c r="H6" s="0" t="n">
        <v>8.8</v>
      </c>
      <c r="I6" s="3" t="n">
        <v>101325</v>
      </c>
      <c r="J6" s="0" t="n">
        <v>18</v>
      </c>
      <c r="K6" s="0" t="n">
        <v>11.8</v>
      </c>
      <c r="L6" s="0" t="n">
        <v>5.2</v>
      </c>
    </row>
    <row r="7" customFormat="false" ht="15" hidden="false" customHeight="false" outlineLevel="0" collapsed="false">
      <c r="A7" s="0" t="s">
        <v>18</v>
      </c>
      <c r="B7" s="0" t="s">
        <v>20</v>
      </c>
      <c r="C7" s="2" t="n">
        <v>6.4</v>
      </c>
      <c r="D7" s="2" t="n">
        <v>6.26</v>
      </c>
      <c r="E7" s="2" t="n">
        <v>0.05</v>
      </c>
      <c r="G7" s="2" t="n">
        <v>8</v>
      </c>
      <c r="H7" s="0" t="n">
        <v>5.8</v>
      </c>
      <c r="I7" s="3" t="n">
        <v>101325</v>
      </c>
      <c r="J7" s="0" t="n">
        <v>18</v>
      </c>
      <c r="K7" s="0" t="n">
        <v>11.8</v>
      </c>
      <c r="L7" s="0" t="n">
        <v>5.2</v>
      </c>
      <c r="M7" s="0" t="s">
        <v>21</v>
      </c>
    </row>
    <row r="8" customFormat="false" ht="15" hidden="false" customHeight="false" outlineLevel="0" collapsed="false">
      <c r="A8" s="0" t="s">
        <v>18</v>
      </c>
      <c r="B8" s="0" t="s">
        <v>22</v>
      </c>
      <c r="C8" s="2" t="n">
        <v>7.56</v>
      </c>
      <c r="D8" s="2" t="n">
        <v>7.39</v>
      </c>
      <c r="E8" s="2" t="n">
        <v>0.06</v>
      </c>
      <c r="G8" s="2" t="n">
        <v>8</v>
      </c>
      <c r="H8" s="0" t="n">
        <v>4.5</v>
      </c>
      <c r="I8" s="3" t="n">
        <v>101325</v>
      </c>
      <c r="J8" s="0" t="n">
        <v>18.5</v>
      </c>
      <c r="K8" s="0" t="n">
        <v>11.8</v>
      </c>
      <c r="L8" s="0" t="n">
        <v>5.2</v>
      </c>
      <c r="M8" s="0" t="s">
        <v>23</v>
      </c>
    </row>
    <row r="9" customFormat="false" ht="15" hidden="false" customHeight="false" outlineLevel="0" collapsed="false">
      <c r="A9" s="0" t="s">
        <v>24</v>
      </c>
      <c r="B9" s="0" t="s">
        <v>25</v>
      </c>
      <c r="C9" s="2" t="n">
        <v>5</v>
      </c>
      <c r="D9" s="2" t="n">
        <v>4.49</v>
      </c>
      <c r="E9" s="2" t="n">
        <v>0.02</v>
      </c>
      <c r="G9" s="2" t="n">
        <v>8</v>
      </c>
      <c r="H9" s="0" t="n">
        <v>8.2</v>
      </c>
      <c r="I9" s="3" t="n">
        <v>101325</v>
      </c>
      <c r="J9" s="0" t="n">
        <v>15.4</v>
      </c>
      <c r="K9" s="0" t="n">
        <v>7.7</v>
      </c>
      <c r="L9" s="0" t="n">
        <v>0.9</v>
      </c>
    </row>
    <row r="10" customFormat="false" ht="15" hidden="false" customHeight="false" outlineLevel="0" collapsed="false">
      <c r="A10" s="0" t="s">
        <v>24</v>
      </c>
      <c r="B10" s="0" t="s">
        <v>26</v>
      </c>
      <c r="C10" s="2" t="n">
        <v>4.78</v>
      </c>
      <c r="D10" s="2" t="n">
        <v>4.52</v>
      </c>
      <c r="E10" s="2" t="n">
        <v>0.02</v>
      </c>
      <c r="G10" s="2" t="n">
        <v>8</v>
      </c>
      <c r="H10" s="0" t="n">
        <v>7.6</v>
      </c>
      <c r="I10" s="3" t="n">
        <v>101325</v>
      </c>
      <c r="J10" s="0" t="n">
        <v>15.9</v>
      </c>
      <c r="K10" s="0" t="n">
        <v>6.8</v>
      </c>
      <c r="L10" s="0" t="n">
        <v>0.9</v>
      </c>
    </row>
    <row r="11" customFormat="false" ht="15" hidden="false" customHeight="false" outlineLevel="0" collapsed="false">
      <c r="A11" s="0" t="s">
        <v>24</v>
      </c>
      <c r="B11" s="0" t="s">
        <v>27</v>
      </c>
      <c r="C11" s="2" t="n">
        <v>4.72</v>
      </c>
      <c r="D11" s="2" t="n">
        <v>4.46</v>
      </c>
      <c r="E11" s="2" t="n">
        <v>0.02</v>
      </c>
      <c r="G11" s="2" t="n">
        <v>8</v>
      </c>
      <c r="H11" s="0" t="n">
        <v>7.6</v>
      </c>
      <c r="I11" s="3" t="n">
        <v>101325</v>
      </c>
      <c r="J11" s="0" t="n">
        <v>16.3</v>
      </c>
      <c r="K11" s="0" t="n">
        <v>6.8</v>
      </c>
      <c r="L11" s="0" t="n">
        <v>0.9</v>
      </c>
    </row>
    <row r="13" customFormat="false" ht="15" hidden="false" customHeight="false" outlineLevel="0" collapsed="false">
      <c r="B13" s="0" t="s">
        <v>28</v>
      </c>
      <c r="C13" s="0" t="s">
        <v>29</v>
      </c>
    </row>
    <row r="14" customFormat="false" ht="15" hidden="false" customHeight="false" outlineLevel="0" collapsed="false">
      <c r="B14" s="0" t="s">
        <v>30</v>
      </c>
      <c r="C14" s="2" t="n">
        <f aca="false">4.6445*4.825*14.258+2.595*4.962*2.273</f>
        <v>348.785715295</v>
      </c>
    </row>
    <row r="15" customFormat="false" ht="15" hidden="false" customHeight="false" outlineLevel="0" collapsed="false">
      <c r="B15" s="0" t="s">
        <v>31</v>
      </c>
      <c r="C15" s="2" t="n">
        <f aca="false">14.258*4.825*2+4.6445*4.825*2+14.258*4.6445*2-4.962*2.273+2.273*2.594*2+2.594*4.962*2</f>
        <v>341.108241</v>
      </c>
    </row>
    <row r="17" customFormat="false" ht="15" hidden="false" customHeight="false" outlineLevel="0" collapsed="false">
      <c r="B17" s="0" t="s">
        <v>32</v>
      </c>
      <c r="C17" s="0" t="s">
        <v>33</v>
      </c>
    </row>
    <row r="18" customFormat="false" ht="15" hidden="false" customHeight="false" outlineLevel="0" collapsed="false">
      <c r="B18" s="0" t="s">
        <v>30</v>
      </c>
      <c r="C18" s="2" t="n">
        <v>191.6</v>
      </c>
    </row>
    <row r="19" customFormat="false" ht="15" hidden="false" customHeight="false" outlineLevel="0" collapsed="false">
      <c r="B19" s="0" t="s">
        <v>31</v>
      </c>
      <c r="C19" s="2" t="n">
        <v>172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AK82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A24" activeCellId="0" sqref="A24"/>
    </sheetView>
  </sheetViews>
  <sheetFormatPr defaultColWidth="8.54296875" defaultRowHeight="13.8" zeroHeight="false" outlineLevelRow="0" outlineLevelCol="0"/>
  <cols>
    <col collapsed="false" customWidth="true" hidden="false" outlineLevel="0" max="1" min="1" style="0" width="12.45"/>
    <col collapsed="false" customWidth="true" hidden="false" outlineLevel="0" max="2" min="2" style="0" width="20.83"/>
    <col collapsed="false" customWidth="true" hidden="false" outlineLevel="0" max="3" min="3" style="0" width="6.06"/>
    <col collapsed="false" customWidth="true" hidden="false" outlineLevel="0" max="4" min="4" style="0" width="5.4"/>
    <col collapsed="false" customWidth="true" hidden="false" outlineLevel="0" max="5" min="5" style="0" width="6.83"/>
    <col collapsed="false" customWidth="true" hidden="false" outlineLevel="0" max="6" min="6" style="0" width="9.81"/>
    <col collapsed="false" customWidth="true" hidden="false" outlineLevel="0" max="7" min="7" style="0" width="10.69"/>
    <col collapsed="false" customWidth="true" hidden="false" outlineLevel="0" max="9" min="8" style="0" width="8.82"/>
    <col collapsed="false" customWidth="true" hidden="false" outlineLevel="0" max="11" min="10" style="0" width="9.26"/>
    <col collapsed="false" customWidth="true" hidden="false" outlineLevel="0" max="12" min="12" style="0" width="6.06"/>
    <col collapsed="false" customWidth="true" hidden="false" outlineLevel="0" max="13" min="13" style="0" width="9.26"/>
    <col collapsed="false" customWidth="true" hidden="false" outlineLevel="0" max="14" min="14" style="0" width="9.48"/>
    <col collapsed="false" customWidth="true" hidden="false" outlineLevel="0" max="15" min="15" style="0" width="11.13"/>
    <col collapsed="false" customWidth="true" hidden="false" outlineLevel="0" max="16" min="16" style="0" width="13.67"/>
    <col collapsed="false" customWidth="true" hidden="false" outlineLevel="0" max="17" min="17" style="0" width="13"/>
    <col collapsed="false" customWidth="true" hidden="false" outlineLevel="0" max="18" min="18" style="0" width="6.61"/>
    <col collapsed="false" customWidth="true" hidden="false" outlineLevel="0" max="19" min="19" style="0" width="22.49"/>
    <col collapsed="false" customWidth="true" hidden="false" outlineLevel="0" max="20" min="20" style="0" width="20.83"/>
  </cols>
  <sheetData>
    <row r="2" s="1" customFormat="true" ht="32.05" hidden="false" customHeight="true" outlineLevel="0" collapsed="false">
      <c r="A2" s="1" t="s">
        <v>0</v>
      </c>
      <c r="B2" s="1" t="s">
        <v>34</v>
      </c>
      <c r="C2" s="1" t="s">
        <v>35</v>
      </c>
      <c r="D2" s="1" t="s">
        <v>3</v>
      </c>
      <c r="E2" s="5" t="s">
        <v>4</v>
      </c>
      <c r="F2" s="5" t="s">
        <v>5</v>
      </c>
      <c r="G2" s="5" t="s">
        <v>31</v>
      </c>
      <c r="H2" s="5" t="s">
        <v>30</v>
      </c>
      <c r="I2" s="5" t="s">
        <v>6</v>
      </c>
      <c r="J2" s="5" t="s">
        <v>36</v>
      </c>
      <c r="K2" s="5" t="s">
        <v>37</v>
      </c>
      <c r="L2" s="5" t="s">
        <v>38</v>
      </c>
      <c r="M2" s="5" t="s">
        <v>39</v>
      </c>
      <c r="N2" s="5" t="s">
        <v>7</v>
      </c>
      <c r="O2" s="5" t="s">
        <v>8</v>
      </c>
      <c r="P2" s="5" t="s">
        <v>9</v>
      </c>
      <c r="Q2" s="5" t="s">
        <v>10</v>
      </c>
      <c r="R2" s="5" t="s">
        <v>11</v>
      </c>
      <c r="S2" s="5" t="s">
        <v>12</v>
      </c>
      <c r="T2" s="1" t="s">
        <v>40</v>
      </c>
    </row>
    <row r="3" customFormat="false" ht="14.9" hidden="false" customHeight="false" outlineLevel="0" collapsed="false">
      <c r="A3" s="6" t="n">
        <v>45328</v>
      </c>
      <c r="B3" s="7" t="s">
        <v>41</v>
      </c>
      <c r="C3" s="7" t="n">
        <v>3.6</v>
      </c>
      <c r="D3" s="7" t="n">
        <v>3.19</v>
      </c>
      <c r="E3" s="7" t="n">
        <v>0.04</v>
      </c>
      <c r="F3" s="7" t="s">
        <v>42</v>
      </c>
      <c r="G3" s="7" t="n">
        <v>584</v>
      </c>
      <c r="H3" s="7" t="n">
        <v>660</v>
      </c>
      <c r="I3" s="7" t="n">
        <v>8</v>
      </c>
      <c r="J3" s="7" t="n">
        <v>0.98</v>
      </c>
      <c r="K3" s="7" t="n">
        <v>4.5</v>
      </c>
      <c r="L3" s="7" t="n">
        <v>1.5</v>
      </c>
      <c r="M3" s="7" t="n">
        <v>1.2</v>
      </c>
      <c r="N3" s="7" t="n">
        <v>5.7</v>
      </c>
      <c r="O3" s="7" t="n">
        <v>101.325</v>
      </c>
      <c r="P3" s="7" t="n">
        <v>18.8</v>
      </c>
      <c r="Q3" s="7" t="n">
        <v>11.9</v>
      </c>
      <c r="R3" s="7" t="n">
        <v>8.4</v>
      </c>
      <c r="S3" s="8"/>
      <c r="T3" s="7" t="s">
        <v>41</v>
      </c>
      <c r="U3" s="7" t="s">
        <v>43</v>
      </c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="12" customFormat="true" ht="26.85" hidden="false" customHeight="true" outlineLevel="0" collapsed="false">
      <c r="A4" s="9" t="n">
        <v>45328</v>
      </c>
      <c r="B4" s="10" t="s">
        <v>44</v>
      </c>
      <c r="C4" s="10" t="n">
        <v>5.38</v>
      </c>
      <c r="D4" s="10" t="n">
        <v>4.76</v>
      </c>
      <c r="E4" s="10" t="n">
        <v>0.19</v>
      </c>
      <c r="F4" s="10" t="s">
        <v>45</v>
      </c>
      <c r="G4" s="7" t="n">
        <v>584</v>
      </c>
      <c r="H4" s="7" t="n">
        <v>660</v>
      </c>
      <c r="I4" s="10" t="n">
        <v>7.9</v>
      </c>
      <c r="J4" s="10" t="n">
        <v>0.81</v>
      </c>
      <c r="K4" s="10" t="n">
        <v>4.5</v>
      </c>
      <c r="L4" s="10" t="n">
        <v>1.5</v>
      </c>
      <c r="M4" s="10" t="n">
        <v>2.1</v>
      </c>
      <c r="N4" s="10" t="n">
        <v>3.9</v>
      </c>
      <c r="O4" s="10" t="n">
        <v>101.325</v>
      </c>
      <c r="P4" s="10" t="n">
        <v>19.6</v>
      </c>
      <c r="Q4" s="10" t="n">
        <v>11.9</v>
      </c>
      <c r="R4" s="10" t="n">
        <v>8.4</v>
      </c>
      <c r="S4" s="11" t="s">
        <v>46</v>
      </c>
      <c r="T4" s="7" t="s">
        <v>44</v>
      </c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customFormat="false" ht="14.9" hidden="false" customHeight="false" outlineLevel="0" collapsed="false">
      <c r="A5" s="6" t="n">
        <v>45328</v>
      </c>
      <c r="B5" s="7" t="s">
        <v>47</v>
      </c>
      <c r="C5" s="7" t="n">
        <v>3.11</v>
      </c>
      <c r="D5" s="7" t="n">
        <v>2.75</v>
      </c>
      <c r="E5" s="7" t="n">
        <v>0.05</v>
      </c>
      <c r="F5" s="7" t="s">
        <v>42</v>
      </c>
      <c r="G5" s="7" t="n">
        <v>584</v>
      </c>
      <c r="H5" s="7" t="n">
        <v>660</v>
      </c>
      <c r="I5" s="7" t="n">
        <v>8</v>
      </c>
      <c r="J5" s="7" t="n">
        <v>0.96</v>
      </c>
      <c r="K5" s="7" t="n">
        <v>4.5</v>
      </c>
      <c r="L5" s="7" t="n">
        <v>1.5</v>
      </c>
      <c r="M5" s="7" t="n">
        <v>2.7</v>
      </c>
      <c r="N5" s="7" t="n">
        <v>5.9</v>
      </c>
      <c r="O5" s="7" t="n">
        <v>101.325</v>
      </c>
      <c r="P5" s="7" t="n">
        <v>20.4</v>
      </c>
      <c r="Q5" s="7" t="n">
        <v>11.9</v>
      </c>
      <c r="R5" s="7" t="n">
        <v>8.4</v>
      </c>
      <c r="S5" s="7"/>
      <c r="T5" s="7" t="s">
        <v>47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="12" customFormat="true" ht="14.9" hidden="false" customHeight="false" outlineLevel="0" collapsed="false">
      <c r="A6" s="9" t="n">
        <v>45328</v>
      </c>
      <c r="B6" s="10" t="s">
        <v>48</v>
      </c>
      <c r="C6" s="10" t="n">
        <v>4.46</v>
      </c>
      <c r="D6" s="10" t="n">
        <v>3.95</v>
      </c>
      <c r="E6" s="10" t="n">
        <v>0.05</v>
      </c>
      <c r="F6" s="10" t="s">
        <v>45</v>
      </c>
      <c r="G6" s="7" t="n">
        <v>584</v>
      </c>
      <c r="H6" s="7" t="n">
        <v>660</v>
      </c>
      <c r="I6" s="10" t="n">
        <v>8</v>
      </c>
      <c r="J6" s="10" t="n">
        <v>0.97</v>
      </c>
      <c r="K6" s="10" t="n">
        <v>4.5</v>
      </c>
      <c r="L6" s="10" t="n">
        <v>1.5</v>
      </c>
      <c r="M6" s="10" t="n">
        <v>0.8</v>
      </c>
      <c r="N6" s="10" t="n">
        <v>5</v>
      </c>
      <c r="O6" s="10" t="n">
        <v>101.325</v>
      </c>
      <c r="P6" s="10" t="n">
        <v>21</v>
      </c>
      <c r="Q6" s="10" t="n">
        <v>12</v>
      </c>
      <c r="R6" s="10" t="n">
        <v>8.9</v>
      </c>
      <c r="S6" s="10" t="s">
        <v>49</v>
      </c>
      <c r="T6" s="7" t="s">
        <v>48</v>
      </c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="10" customFormat="true" ht="41.75" hidden="false" customHeight="false" outlineLevel="0" collapsed="false">
      <c r="A7" s="9" t="n">
        <v>45328</v>
      </c>
      <c r="B7" s="10" t="s">
        <v>50</v>
      </c>
      <c r="C7" s="10" t="n">
        <v>4.78</v>
      </c>
      <c r="D7" s="10" t="n">
        <v>4.23</v>
      </c>
      <c r="E7" s="10" t="n">
        <v>0.11</v>
      </c>
      <c r="F7" s="10" t="s">
        <v>45</v>
      </c>
      <c r="G7" s="7" t="n">
        <v>584</v>
      </c>
      <c r="H7" s="7" t="n">
        <v>660</v>
      </c>
      <c r="I7" s="10" t="n">
        <v>6.4</v>
      </c>
      <c r="J7" s="10" t="n">
        <v>0.64</v>
      </c>
      <c r="K7" s="10" t="n">
        <v>3.6</v>
      </c>
      <c r="L7" s="10" t="n">
        <v>1.2</v>
      </c>
      <c r="M7" s="10" t="n">
        <v>1.6</v>
      </c>
      <c r="N7" s="10" t="n">
        <v>3.6</v>
      </c>
      <c r="O7" s="10" t="n">
        <v>101.325</v>
      </c>
      <c r="P7" s="10" t="n">
        <v>22.1</v>
      </c>
      <c r="Q7" s="10" t="n">
        <v>12.2</v>
      </c>
      <c r="R7" s="10" t="n">
        <v>8.9</v>
      </c>
      <c r="S7" s="11" t="s">
        <v>51</v>
      </c>
      <c r="T7" s="7" t="s">
        <v>50</v>
      </c>
    </row>
    <row r="8" customFormat="false" ht="14.9" hidden="false" customHeight="false" outlineLevel="0" collapsed="false">
      <c r="A8" s="6" t="n">
        <v>45328</v>
      </c>
      <c r="B8" s="7" t="s">
        <v>52</v>
      </c>
      <c r="C8" s="7" t="n">
        <v>4.37</v>
      </c>
      <c r="D8" s="7" t="n">
        <v>3.86</v>
      </c>
      <c r="E8" s="7" t="n">
        <v>0.05</v>
      </c>
      <c r="F8" s="7" t="s">
        <v>42</v>
      </c>
      <c r="G8" s="7" t="n">
        <v>584</v>
      </c>
      <c r="H8" s="7" t="n">
        <v>660</v>
      </c>
      <c r="I8" s="7" t="n">
        <v>6.9</v>
      </c>
      <c r="J8" s="7" t="n">
        <v>0.97</v>
      </c>
      <c r="K8" s="7" t="n">
        <v>3.6</v>
      </c>
      <c r="L8" s="7" t="n">
        <v>1.2</v>
      </c>
      <c r="M8" s="7" t="n">
        <v>0.8</v>
      </c>
      <c r="N8" s="7" t="n">
        <v>4.1</v>
      </c>
      <c r="O8" s="7" t="n">
        <v>101.325</v>
      </c>
      <c r="P8" s="7" t="n">
        <v>22.4</v>
      </c>
      <c r="Q8" s="7" t="n">
        <v>12.2</v>
      </c>
      <c r="R8" s="7" t="n">
        <v>8.9</v>
      </c>
      <c r="S8" s="7"/>
      <c r="T8" s="7" t="s">
        <v>52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="12" customFormat="true" ht="14.9" hidden="false" customHeight="false" outlineLevel="0" collapsed="false">
      <c r="A9" s="9" t="n">
        <v>45329</v>
      </c>
      <c r="B9" s="10" t="s">
        <v>53</v>
      </c>
      <c r="C9" s="10" t="s">
        <v>54</v>
      </c>
      <c r="D9" s="10"/>
      <c r="E9" s="10" t="n">
        <v>26.47</v>
      </c>
      <c r="F9" s="10" t="s">
        <v>45</v>
      </c>
      <c r="G9" s="10" t="n">
        <v>152</v>
      </c>
      <c r="H9" s="10" t="n">
        <v>106</v>
      </c>
      <c r="I9" s="10" t="n">
        <v>4</v>
      </c>
      <c r="J9" s="10" t="n">
        <v>0.81</v>
      </c>
      <c r="K9" s="10" t="n">
        <v>8</v>
      </c>
      <c r="L9" s="10" t="n">
        <v>0.4</v>
      </c>
      <c r="M9" s="10" t="n">
        <v>0.4</v>
      </c>
      <c r="N9" s="10" t="n">
        <v>0.6</v>
      </c>
      <c r="O9" s="10" t="n">
        <v>101.325</v>
      </c>
      <c r="P9" s="10" t="n">
        <v>16.9</v>
      </c>
      <c r="Q9" s="10" t="n">
        <v>8.4</v>
      </c>
      <c r="R9" s="10" t="n">
        <v>3</v>
      </c>
      <c r="S9" s="10" t="s">
        <v>55</v>
      </c>
      <c r="T9" s="10" t="s">
        <v>53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="12" customFormat="true" ht="14.9" hidden="false" customHeight="false" outlineLevel="0" collapsed="false">
      <c r="A10" s="9" t="n">
        <v>45329</v>
      </c>
      <c r="B10" s="10" t="s">
        <v>56</v>
      </c>
      <c r="C10" s="10" t="n">
        <v>9.43</v>
      </c>
      <c r="D10" s="10" t="n">
        <v>13.52</v>
      </c>
      <c r="E10" s="10" t="n">
        <v>0.03</v>
      </c>
      <c r="F10" s="10" t="s">
        <v>45</v>
      </c>
      <c r="G10" s="10" t="n">
        <v>152</v>
      </c>
      <c r="H10" s="10" t="n">
        <v>106</v>
      </c>
      <c r="I10" s="10" t="n">
        <v>5</v>
      </c>
      <c r="J10" s="10" t="n">
        <v>0.95</v>
      </c>
      <c r="K10" s="10" t="n">
        <v>8</v>
      </c>
      <c r="L10" s="10" t="n">
        <v>0.4</v>
      </c>
      <c r="M10" s="10" t="n">
        <v>0.1</v>
      </c>
      <c r="N10" s="10" t="n">
        <v>0.9</v>
      </c>
      <c r="O10" s="10" t="n">
        <v>101.325</v>
      </c>
      <c r="P10" s="10" t="n">
        <v>17.5</v>
      </c>
      <c r="Q10" s="10" t="n">
        <v>8.4</v>
      </c>
      <c r="R10" s="10" t="n">
        <v>3</v>
      </c>
      <c r="S10" s="10" t="s">
        <v>55</v>
      </c>
      <c r="T10" s="10" t="s">
        <v>56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s="12" customFormat="true" ht="14.9" hidden="false" customHeight="false" outlineLevel="0" collapsed="false">
      <c r="A11" s="9" t="n">
        <v>45329</v>
      </c>
      <c r="B11" s="10" t="s">
        <v>57</v>
      </c>
      <c r="C11" s="10" t="n">
        <v>8.2</v>
      </c>
      <c r="D11" s="10" t="n">
        <v>11.76</v>
      </c>
      <c r="E11" s="10" t="n">
        <v>0.02</v>
      </c>
      <c r="F11" s="10" t="s">
        <v>45</v>
      </c>
      <c r="G11" s="10" t="n">
        <v>152</v>
      </c>
      <c r="H11" s="10" t="n">
        <v>106</v>
      </c>
      <c r="I11" s="10" t="n">
        <v>6</v>
      </c>
      <c r="J11" s="10" t="n">
        <v>0.9</v>
      </c>
      <c r="K11" s="10" t="n">
        <v>8</v>
      </c>
      <c r="L11" s="10" t="n">
        <v>0.4</v>
      </c>
      <c r="M11" s="10" t="n">
        <v>0</v>
      </c>
      <c r="N11" s="10" t="n">
        <v>0.9</v>
      </c>
      <c r="O11" s="10" t="n">
        <v>101.325</v>
      </c>
      <c r="P11" s="10" t="n">
        <v>18.1</v>
      </c>
      <c r="Q11" s="10" t="n">
        <v>8.4</v>
      </c>
      <c r="R11" s="10" t="n">
        <v>3</v>
      </c>
      <c r="S11" s="10" t="s">
        <v>55</v>
      </c>
      <c r="T11" s="10" t="s">
        <v>57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="12" customFormat="true" ht="14.9" hidden="false" customHeight="false" outlineLevel="0" collapsed="false">
      <c r="A12" s="9" t="n">
        <v>45329</v>
      </c>
      <c r="B12" s="10" t="s">
        <v>58</v>
      </c>
      <c r="C12" s="10" t="n">
        <v>59.27</v>
      </c>
      <c r="D12" s="10" t="n">
        <v>84.99</v>
      </c>
      <c r="E12" s="10" t="n">
        <v>0.46</v>
      </c>
      <c r="F12" s="10" t="s">
        <v>45</v>
      </c>
      <c r="G12" s="10" t="n">
        <v>152</v>
      </c>
      <c r="H12" s="10" t="n">
        <v>106</v>
      </c>
      <c r="I12" s="10" t="n">
        <v>5.5</v>
      </c>
      <c r="J12" s="10" t="n">
        <v>0.8</v>
      </c>
      <c r="K12" s="10" t="n">
        <v>8</v>
      </c>
      <c r="L12" s="10" t="n">
        <v>0.4</v>
      </c>
      <c r="M12" s="10" t="n">
        <v>0.3</v>
      </c>
      <c r="N12" s="10" t="n">
        <v>0.7</v>
      </c>
      <c r="O12" s="10" t="n">
        <v>101.325</v>
      </c>
      <c r="P12" s="10" t="n">
        <v>18.5</v>
      </c>
      <c r="Q12" s="10" t="n">
        <v>8.4</v>
      </c>
      <c r="R12" s="10" t="n">
        <v>3</v>
      </c>
      <c r="S12" s="10" t="s">
        <v>55</v>
      </c>
      <c r="T12" s="10" t="s">
        <v>58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customFormat="false" ht="14.9" hidden="false" customHeight="false" outlineLevel="0" collapsed="false">
      <c r="A13" s="6" t="n">
        <v>45329</v>
      </c>
      <c r="B13" s="7" t="s">
        <v>59</v>
      </c>
      <c r="C13" s="0" t="n">
        <v>25.18</v>
      </c>
      <c r="D13" s="0" t="n">
        <v>36.11</v>
      </c>
      <c r="E13" s="0" t="n">
        <v>0.13</v>
      </c>
      <c r="F13" s="0" t="s">
        <v>60</v>
      </c>
      <c r="G13" s="7" t="n">
        <v>152</v>
      </c>
      <c r="H13" s="7" t="n">
        <v>106</v>
      </c>
      <c r="I13" s="0" t="n">
        <v>8</v>
      </c>
      <c r="J13" s="0" t="n">
        <v>0.98</v>
      </c>
      <c r="M13" s="0" t="n">
        <v>0.4</v>
      </c>
      <c r="N13" s="0" t="n">
        <v>1</v>
      </c>
      <c r="O13" s="7" t="n">
        <v>101.325</v>
      </c>
      <c r="P13" s="0" t="n">
        <v>19</v>
      </c>
      <c r="Q13" s="0" t="n">
        <v>8.4</v>
      </c>
      <c r="R13" s="0" t="n">
        <v>3</v>
      </c>
      <c r="S13" s="7" t="s">
        <v>55</v>
      </c>
      <c r="T13" s="7" t="s">
        <v>59</v>
      </c>
    </row>
    <row r="14" customFormat="false" ht="14.9" hidden="false" customHeight="false" outlineLevel="0" collapsed="false">
      <c r="A14" s="6" t="n">
        <v>45329</v>
      </c>
      <c r="B14" s="7" t="s">
        <v>61</v>
      </c>
      <c r="C14" s="7" t="n">
        <v>23.91</v>
      </c>
      <c r="D14" s="7" t="n">
        <v>34.24</v>
      </c>
      <c r="E14" s="7" t="n">
        <v>0.12</v>
      </c>
      <c r="F14" s="0" t="s">
        <v>60</v>
      </c>
      <c r="G14" s="7" t="n">
        <v>152</v>
      </c>
      <c r="H14" s="7" t="n">
        <v>106</v>
      </c>
      <c r="I14" s="7" t="n">
        <v>8</v>
      </c>
      <c r="J14" s="7" t="n">
        <v>0.99</v>
      </c>
      <c r="K14" s="7"/>
      <c r="L14" s="7"/>
      <c r="M14" s="7" t="n">
        <v>0.5</v>
      </c>
      <c r="N14" s="7" t="n">
        <v>1.2</v>
      </c>
      <c r="O14" s="7" t="n">
        <v>101.325</v>
      </c>
      <c r="P14" s="7" t="n">
        <v>19.5</v>
      </c>
      <c r="Q14" s="7" t="n">
        <v>8.1</v>
      </c>
      <c r="R14" s="7" t="n">
        <v>2.6</v>
      </c>
      <c r="S14" s="7" t="s">
        <v>55</v>
      </c>
      <c r="T14" s="7" t="s">
        <v>61</v>
      </c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customFormat="false" ht="14.9" hidden="false" customHeight="false" outlineLevel="0" collapsed="false">
      <c r="A15" s="6" t="n">
        <v>45329</v>
      </c>
      <c r="B15" s="7" t="s">
        <v>62</v>
      </c>
      <c r="C15" s="7" t="n">
        <v>26.02</v>
      </c>
      <c r="D15" s="7" t="n">
        <v>37.3</v>
      </c>
      <c r="E15" s="7" t="n">
        <v>0.15</v>
      </c>
      <c r="F15" s="0" t="s">
        <v>60</v>
      </c>
      <c r="G15" s="7" t="n">
        <v>152</v>
      </c>
      <c r="H15" s="7" t="n">
        <v>106</v>
      </c>
      <c r="I15" s="7" t="n">
        <v>9</v>
      </c>
      <c r="J15" s="7" t="n">
        <v>0.97</v>
      </c>
      <c r="K15" s="7"/>
      <c r="L15" s="7"/>
      <c r="M15" s="7" t="n">
        <v>0.5</v>
      </c>
      <c r="N15" s="7" t="n">
        <v>1.6</v>
      </c>
      <c r="O15" s="7" t="n">
        <v>101.325</v>
      </c>
      <c r="P15" s="7" t="n">
        <v>19.9</v>
      </c>
      <c r="Q15" s="7" t="n">
        <v>8.1</v>
      </c>
      <c r="R15" s="7" t="n">
        <v>2.6</v>
      </c>
      <c r="S15" s="7" t="s">
        <v>55</v>
      </c>
      <c r="T15" s="7" t="s">
        <v>62</v>
      </c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="12" customFormat="true" ht="14.9" hidden="false" customHeight="false" outlineLevel="0" collapsed="false">
      <c r="A16" s="9" t="n">
        <v>45329</v>
      </c>
      <c r="B16" s="10" t="s">
        <v>63</v>
      </c>
      <c r="C16" s="10" t="n">
        <v>14.87</v>
      </c>
      <c r="D16" s="10" t="n">
        <v>21.33</v>
      </c>
      <c r="E16" s="10" t="n">
        <v>0.05</v>
      </c>
      <c r="F16" s="10" t="s">
        <v>45</v>
      </c>
      <c r="G16" s="10" t="n">
        <v>152</v>
      </c>
      <c r="H16" s="10" t="n">
        <v>106</v>
      </c>
      <c r="I16" s="10" t="n">
        <v>8</v>
      </c>
      <c r="J16" s="10" t="n">
        <v>0.99</v>
      </c>
      <c r="K16" s="10"/>
      <c r="L16" s="10"/>
      <c r="M16" s="10" t="n">
        <v>0.2</v>
      </c>
      <c r="N16" s="10" t="n">
        <v>1.2</v>
      </c>
      <c r="O16" s="10" t="n">
        <v>101.325</v>
      </c>
      <c r="P16" s="10" t="n">
        <v>20.3</v>
      </c>
      <c r="Q16" s="10" t="n">
        <v>8.1</v>
      </c>
      <c r="R16" s="10" t="n">
        <v>2.6</v>
      </c>
      <c r="S16" s="10" t="s">
        <v>55</v>
      </c>
      <c r="T16" s="10" t="s">
        <v>63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customFormat="false" ht="14.9" hidden="false" customHeight="false" outlineLevel="0" collapsed="false">
      <c r="A17" s="6" t="n">
        <v>45329</v>
      </c>
      <c r="B17" s="7" t="s">
        <v>64</v>
      </c>
      <c r="C17" s="7" t="n">
        <v>4.94</v>
      </c>
      <c r="D17" s="7" t="n">
        <v>4.37</v>
      </c>
      <c r="E17" s="7" t="n">
        <v>0.07</v>
      </c>
      <c r="F17" s="7" t="s">
        <v>60</v>
      </c>
      <c r="G17" s="7" t="n">
        <v>584</v>
      </c>
      <c r="H17" s="7" t="n">
        <v>660</v>
      </c>
      <c r="I17" s="7" t="n">
        <v>8</v>
      </c>
      <c r="J17" s="7" t="n">
        <v>0.98</v>
      </c>
      <c r="K17" s="7"/>
      <c r="L17" s="7" t="n">
        <v>1.6</v>
      </c>
      <c r="M17" s="7" t="n">
        <v>1.2</v>
      </c>
      <c r="N17" s="7" t="n">
        <v>4</v>
      </c>
      <c r="O17" s="7" t="n">
        <v>101.325</v>
      </c>
      <c r="P17" s="7" t="n">
        <v>20.4</v>
      </c>
      <c r="Q17" s="7" t="n">
        <v>8.1</v>
      </c>
      <c r="R17" s="7" t="n">
        <v>2.6</v>
      </c>
      <c r="S17" s="7" t="s">
        <v>65</v>
      </c>
      <c r="T17" s="7" t="s">
        <v>64</v>
      </c>
      <c r="U17" s="7" t="s">
        <v>66</v>
      </c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customFormat="false" ht="14.9" hidden="false" customHeight="false" outlineLevel="0" collapsed="false">
      <c r="A18" s="6" t="n">
        <v>45329</v>
      </c>
      <c r="B18" s="7" t="s">
        <v>67</v>
      </c>
      <c r="C18" s="7" t="n">
        <v>5.31</v>
      </c>
      <c r="D18" s="7" t="n">
        <v>4.7</v>
      </c>
      <c r="E18" s="7" t="n">
        <v>0.1</v>
      </c>
      <c r="F18" s="7" t="s">
        <v>60</v>
      </c>
      <c r="G18" s="7" t="n">
        <v>584</v>
      </c>
      <c r="H18" s="7" t="n">
        <v>660</v>
      </c>
      <c r="I18" s="0" t="n">
        <v>8</v>
      </c>
      <c r="J18" s="7" t="n">
        <v>0.97</v>
      </c>
      <c r="K18" s="7"/>
      <c r="L18" s="7" t="n">
        <v>1.6</v>
      </c>
      <c r="M18" s="7" t="n">
        <v>1.4</v>
      </c>
      <c r="N18" s="7" t="n">
        <v>4</v>
      </c>
      <c r="O18" s="7" t="n">
        <v>101.325</v>
      </c>
      <c r="P18" s="7" t="n">
        <v>21</v>
      </c>
      <c r="Q18" s="7" t="n">
        <v>8.1</v>
      </c>
      <c r="R18" s="7" t="n">
        <v>2.6</v>
      </c>
      <c r="S18" s="7" t="s">
        <v>65</v>
      </c>
      <c r="T18" s="7" t="s">
        <v>67</v>
      </c>
      <c r="U18" s="7" t="s">
        <v>68</v>
      </c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customFormat="false" ht="14.9" hidden="false" customHeight="false" outlineLevel="0" collapsed="false">
      <c r="A19" s="6" t="n">
        <v>45329</v>
      </c>
      <c r="B19" s="7" t="s">
        <v>69</v>
      </c>
      <c r="C19" s="7" t="n">
        <v>5.26</v>
      </c>
      <c r="D19" s="7" t="n">
        <v>4.65</v>
      </c>
      <c r="E19" s="7" t="n">
        <v>0.08</v>
      </c>
      <c r="F19" s="7" t="s">
        <v>60</v>
      </c>
      <c r="G19" s="7" t="n">
        <v>584</v>
      </c>
      <c r="H19" s="7" t="n">
        <v>660</v>
      </c>
      <c r="I19" s="0" t="n">
        <v>8</v>
      </c>
      <c r="J19" s="7" t="n">
        <v>0.97</v>
      </c>
      <c r="K19" s="7"/>
      <c r="L19" s="7" t="n">
        <v>1.6</v>
      </c>
      <c r="M19" s="7" t="n">
        <v>1.4</v>
      </c>
      <c r="N19" s="7" t="n">
        <v>4.6</v>
      </c>
      <c r="O19" s="7" t="n">
        <v>101.325</v>
      </c>
      <c r="P19" s="7" t="n">
        <v>21.4</v>
      </c>
      <c r="Q19" s="7" t="n">
        <v>8.1</v>
      </c>
      <c r="R19" s="7" t="n">
        <v>2.6</v>
      </c>
      <c r="S19" s="7" t="s">
        <v>65</v>
      </c>
      <c r="T19" s="7" t="s">
        <v>69</v>
      </c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="12" customFormat="true" ht="14.9" hidden="false" customHeight="false" outlineLevel="0" collapsed="false">
      <c r="A20" s="9" t="n">
        <v>45329</v>
      </c>
      <c r="B20" s="10" t="s">
        <v>70</v>
      </c>
      <c r="C20" s="10" t="n">
        <v>27.53</v>
      </c>
      <c r="D20" s="10" t="n">
        <v>39.47</v>
      </c>
      <c r="E20" s="10" t="n">
        <v>0.17</v>
      </c>
      <c r="F20" s="10" t="s">
        <v>71</v>
      </c>
      <c r="G20" s="7" t="n">
        <v>152</v>
      </c>
      <c r="H20" s="7" t="n">
        <v>106</v>
      </c>
      <c r="J20" s="10" t="n">
        <v>0.7</v>
      </c>
      <c r="K20" s="10"/>
      <c r="L20" s="10"/>
      <c r="M20" s="10" t="n">
        <v>0.5</v>
      </c>
      <c r="N20" s="10" t="n">
        <v>1</v>
      </c>
      <c r="O20" s="10" t="n">
        <v>101.325</v>
      </c>
      <c r="P20" s="10" t="n">
        <v>21.3</v>
      </c>
      <c r="Q20" s="10" t="n">
        <v>8.1</v>
      </c>
      <c r="R20" s="10" t="n">
        <v>2.6</v>
      </c>
      <c r="S20" s="10" t="s">
        <v>72</v>
      </c>
      <c r="T20" s="10" t="s">
        <v>70</v>
      </c>
      <c r="U20" s="10" t="s">
        <v>73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customFormat="false" ht="14.9" hidden="false" customHeight="false" outlineLevel="0" collapsed="false">
      <c r="A21" s="6" t="n">
        <v>45329</v>
      </c>
      <c r="B21" s="7" t="s">
        <v>74</v>
      </c>
      <c r="C21" s="7" t="n">
        <v>22.52</v>
      </c>
      <c r="D21" s="7" t="n">
        <v>32.3</v>
      </c>
      <c r="E21" s="7" t="n">
        <v>0.11</v>
      </c>
      <c r="F21" s="7" t="s">
        <v>60</v>
      </c>
      <c r="G21" s="7" t="n">
        <v>152</v>
      </c>
      <c r="H21" s="7" t="n">
        <v>106</v>
      </c>
      <c r="J21" s="7" t="n">
        <v>0.99</v>
      </c>
      <c r="K21" s="7"/>
      <c r="L21" s="7"/>
      <c r="M21" s="7" t="n">
        <v>0.5</v>
      </c>
      <c r="N21" s="7" t="n">
        <v>1.3</v>
      </c>
      <c r="O21" s="7" t="n">
        <v>101.325</v>
      </c>
      <c r="P21" s="7" t="n">
        <v>21.5</v>
      </c>
      <c r="Q21" s="7" t="n">
        <v>8.1</v>
      </c>
      <c r="R21" s="7" t="n">
        <v>2.6</v>
      </c>
      <c r="S21" s="7" t="s">
        <v>72</v>
      </c>
      <c r="T21" s="7" t="s">
        <v>74</v>
      </c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customFormat="false" ht="14.9" hidden="false" customHeight="false" outlineLevel="0" collapsed="false">
      <c r="A22" s="6" t="n">
        <v>45329</v>
      </c>
      <c r="B22" s="7" t="s">
        <v>75</v>
      </c>
      <c r="C22" s="7" t="n">
        <v>19.92</v>
      </c>
      <c r="D22" s="7" t="n">
        <v>28.56</v>
      </c>
      <c r="E22" s="7" t="n">
        <v>0.08</v>
      </c>
      <c r="F22" s="7" t="s">
        <v>60</v>
      </c>
      <c r="G22" s="7" t="n">
        <v>152</v>
      </c>
      <c r="H22" s="7" t="n">
        <v>106</v>
      </c>
      <c r="J22" s="7" t="n">
        <v>0.98</v>
      </c>
      <c r="K22" s="7"/>
      <c r="L22" s="7"/>
      <c r="M22" s="7" t="n">
        <v>0.4</v>
      </c>
      <c r="N22" s="7" t="n">
        <v>1.5</v>
      </c>
      <c r="O22" s="7" t="n">
        <v>101.325</v>
      </c>
      <c r="P22" s="7" t="n">
        <v>21.7</v>
      </c>
      <c r="Q22" s="7" t="n">
        <v>8.1</v>
      </c>
      <c r="R22" s="7" t="n">
        <v>2.6</v>
      </c>
      <c r="S22" s="7" t="s">
        <v>72</v>
      </c>
      <c r="T22" s="7" t="s">
        <v>75</v>
      </c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="12" customFormat="true" ht="14.9" hidden="false" customHeight="false" outlineLevel="0" collapsed="false">
      <c r="A23" s="9" t="n">
        <v>45329</v>
      </c>
      <c r="B23" s="10" t="s">
        <v>76</v>
      </c>
      <c r="C23" s="10" t="n">
        <v>33.78</v>
      </c>
      <c r="D23" s="10" t="n">
        <v>50.85</v>
      </c>
      <c r="E23" s="10" t="n">
        <v>0.25</v>
      </c>
      <c r="F23" s="10" t="s">
        <v>71</v>
      </c>
      <c r="G23" s="10" t="n">
        <v>143</v>
      </c>
      <c r="H23" s="10" t="n">
        <v>95</v>
      </c>
      <c r="J23" s="10" t="n">
        <v>0.86</v>
      </c>
      <c r="K23" s="10"/>
      <c r="L23" s="10"/>
      <c r="M23" s="10" t="n">
        <v>0.6</v>
      </c>
      <c r="N23" s="10" t="n">
        <v>1.4</v>
      </c>
      <c r="O23" s="10" t="n">
        <v>101.325</v>
      </c>
      <c r="P23" s="10" t="n">
        <v>21.1</v>
      </c>
      <c r="Q23" s="10" t="n">
        <v>8.1</v>
      </c>
      <c r="R23" s="10" t="n">
        <v>2.6</v>
      </c>
      <c r="S23" s="10" t="s">
        <v>77</v>
      </c>
      <c r="T23" s="10" t="s">
        <v>76</v>
      </c>
      <c r="U23" s="10" t="s">
        <v>78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customFormat="false" ht="14.9" hidden="false" customHeight="false" outlineLevel="0" collapsed="false">
      <c r="A24" s="6" t="n">
        <v>45329</v>
      </c>
      <c r="B24" s="7" t="s">
        <v>79</v>
      </c>
      <c r="C24" s="7" t="n">
        <v>21.18</v>
      </c>
      <c r="D24" s="7" t="n">
        <v>32.02</v>
      </c>
      <c r="E24" s="7" t="n">
        <v>0.1</v>
      </c>
      <c r="F24" s="7" t="s">
        <v>60</v>
      </c>
      <c r="G24" s="7" t="n">
        <v>143</v>
      </c>
      <c r="H24" s="7" t="n">
        <v>95</v>
      </c>
      <c r="J24" s="7" t="n">
        <v>0.97</v>
      </c>
      <c r="K24" s="7"/>
      <c r="L24" s="7"/>
      <c r="M24" s="7" t="n">
        <v>0.5</v>
      </c>
      <c r="N24" s="7" t="n">
        <v>1.6</v>
      </c>
      <c r="O24" s="7" t="n">
        <v>101.325</v>
      </c>
      <c r="P24" s="7" t="n">
        <v>21.3</v>
      </c>
      <c r="Q24" s="7" t="n">
        <v>8.1</v>
      </c>
      <c r="R24" s="7" t="n">
        <v>2.6</v>
      </c>
      <c r="S24" s="7" t="s">
        <v>77</v>
      </c>
      <c r="T24" s="7" t="s">
        <v>79</v>
      </c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customFormat="false" ht="13.8" hidden="false" customHeight="false" outlineLevel="0" collapsed="false">
      <c r="A25" s="6"/>
      <c r="B25" s="7"/>
      <c r="C25" s="7"/>
      <c r="D25" s="7"/>
      <c r="E25" s="7"/>
      <c r="F25" s="7"/>
      <c r="G25" s="7"/>
      <c r="H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customFormat="false" ht="13.8" hidden="false" customHeight="false" outlineLevel="0" collapsed="false">
      <c r="A26" s="6"/>
      <c r="B26" s="7"/>
      <c r="C26" s="7"/>
      <c r="D26" s="7"/>
      <c r="E26" s="7"/>
      <c r="F26" s="7"/>
      <c r="G26" s="7"/>
      <c r="H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customFormat="false" ht="13.8" hidden="false" customHeight="false" outlineLevel="0" collapsed="false">
      <c r="A27" s="6"/>
      <c r="B27" s="7"/>
      <c r="C27" s="7"/>
      <c r="D27" s="7"/>
      <c r="E27" s="7"/>
      <c r="F27" s="7"/>
      <c r="G27" s="7"/>
      <c r="H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customFormat="false" ht="13.8" hidden="false" customHeight="false" outlineLevel="0" collapsed="false">
      <c r="A28" s="6"/>
      <c r="B28" s="7"/>
      <c r="C28" s="7"/>
      <c r="D28" s="7"/>
      <c r="E28" s="7"/>
      <c r="F28" s="7"/>
      <c r="G28" s="7"/>
      <c r="H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customFormat="false" ht="13.8" hidden="false" customHeight="false" outlineLevel="0" collapsed="false">
      <c r="A29" s="6"/>
      <c r="B29" s="7"/>
      <c r="C29" s="7"/>
      <c r="D29" s="7"/>
      <c r="E29" s="7"/>
      <c r="F29" s="7"/>
      <c r="G29" s="7"/>
      <c r="H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customFormat="false" ht="13.8" hidden="false" customHeight="false" outlineLevel="0" collapsed="false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customFormat="false" ht="13.8" hidden="false" customHeight="false" outlineLevel="0" collapsed="false">
      <c r="A31" s="6"/>
      <c r="B31" s="7"/>
      <c r="C31" s="7"/>
      <c r="D31" s="7"/>
      <c r="E31" s="7"/>
      <c r="F31" s="7"/>
      <c r="G31" s="7"/>
      <c r="H31" s="7"/>
      <c r="I31" s="7" t="s">
        <v>80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customFormat="false" ht="13.8" hidden="false" customHeight="false" outlineLevel="0" collapsed="false">
      <c r="A32" s="7"/>
      <c r="B32" s="7"/>
      <c r="C32" s="7"/>
      <c r="D32" s="7"/>
      <c r="E32" s="7"/>
      <c r="F32" s="7"/>
      <c r="G32" s="7"/>
      <c r="H32" s="7"/>
      <c r="I32" s="7" t="s">
        <v>81</v>
      </c>
      <c r="J32" s="7" t="s">
        <v>36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customFormat="false" ht="13.8" hidden="false" customHeight="false" outlineLevel="0" collapsed="false">
      <c r="A33" s="7" t="s">
        <v>82</v>
      </c>
      <c r="B33" s="7" t="s">
        <v>83</v>
      </c>
      <c r="C33" s="7" t="s">
        <v>30</v>
      </c>
      <c r="D33" s="7" t="s">
        <v>31</v>
      </c>
      <c r="E33" s="7"/>
      <c r="F33" s="7"/>
      <c r="G33" s="7"/>
      <c r="H33" s="7"/>
      <c r="I33" s="7" t="n">
        <v>4</v>
      </c>
      <c r="J33" s="7" t="n">
        <v>0.94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customFormat="false" ht="13.8" hidden="false" customHeight="false" outlineLevel="0" collapsed="false">
      <c r="A34" s="7" t="s">
        <v>84</v>
      </c>
      <c r="B34" s="7" t="n">
        <v>223.68</v>
      </c>
      <c r="C34" s="7" t="n">
        <v>659.81</v>
      </c>
      <c r="D34" s="7" t="n">
        <v>584.04</v>
      </c>
      <c r="E34" s="7"/>
      <c r="F34" s="7"/>
      <c r="G34" s="7"/>
      <c r="H34" s="7"/>
      <c r="I34" s="7" t="n">
        <v>5</v>
      </c>
      <c r="J34" s="7" t="n">
        <v>0.9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customFormat="false" ht="13.8" hidden="false" customHeight="false" outlineLevel="0" collapsed="false">
      <c r="A35" s="7" t="s">
        <v>85</v>
      </c>
      <c r="B35" s="7" t="n">
        <v>35.4</v>
      </c>
      <c r="C35" s="7" t="n">
        <v>106.2</v>
      </c>
      <c r="D35" s="7" t="n">
        <v>151.81</v>
      </c>
      <c r="E35" s="7"/>
      <c r="F35" s="7" t="n">
        <f aca="false">(1.8+3)*0.5*11.8*3</f>
        <v>84.96</v>
      </c>
      <c r="G35" s="7"/>
      <c r="H35" s="7"/>
      <c r="I35" s="7" t="n">
        <v>5.5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customFormat="false" ht="13.8" hidden="false" customHeight="false" outlineLevel="0" collapsed="false">
      <c r="A36" s="7" t="s">
        <v>86</v>
      </c>
      <c r="B36" s="7" t="n">
        <f aca="false">6.5*5.5</f>
        <v>35.75</v>
      </c>
      <c r="C36" s="7" t="n">
        <v>95.26</v>
      </c>
      <c r="D36" s="7" t="n">
        <f aca="false">B57</f>
        <v>143.211554544283</v>
      </c>
      <c r="E36" s="7"/>
      <c r="F36" s="7"/>
      <c r="G36" s="7"/>
      <c r="H36" s="7"/>
      <c r="I36" s="7" t="n">
        <v>6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customFormat="false" ht="13.8" hidden="false" customHeight="false" outlineLevel="0" collapsed="false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customFormat="false" ht="13.8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customFormat="false" ht="13.8" hidden="false" customHeight="false" outlineLevel="0" collapsed="false">
      <c r="A39" s="7" t="s">
        <v>87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customFormat="false" ht="13.8" hidden="false" customHeight="false" outlineLevel="0" collapsed="false">
      <c r="A40" s="7" t="s">
        <v>88</v>
      </c>
      <c r="B40" s="7" t="n">
        <v>35.4</v>
      </c>
      <c r="C40" s="7"/>
      <c r="D40" s="7" t="n">
        <f aca="false">11.8*3</f>
        <v>35.4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customFormat="false" ht="13.8" hidden="false" customHeight="false" outlineLevel="0" collapsed="false">
      <c r="A41" s="7" t="s">
        <v>89</v>
      </c>
      <c r="B41" s="7" t="n">
        <v>21.06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customFormat="false" ht="13.8" hidden="false" customHeight="false" outlineLevel="0" collapsed="false">
      <c r="A42" s="7" t="s">
        <v>90</v>
      </c>
      <c r="B42" s="7" t="n">
        <v>7.5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</row>
    <row r="43" customFormat="false" ht="13.8" hidden="false" customHeight="false" outlineLevel="0" collapsed="false">
      <c r="A43" s="7" t="s">
        <v>91</v>
      </c>
      <c r="B43" s="7" t="n">
        <v>7.5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customFormat="false" ht="13.8" hidden="false" customHeight="false" outlineLevel="0" collapsed="false">
      <c r="A44" s="7" t="s">
        <v>92</v>
      </c>
      <c r="B44" s="7" t="n">
        <v>44.95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</row>
    <row r="45" customFormat="false" ht="13.8" hidden="false" customHeight="false" outlineLevel="0" collapsed="false">
      <c r="A45" s="7" t="s">
        <v>93</v>
      </c>
      <c r="B45" s="7" t="n">
        <v>35.4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</row>
    <row r="46" customFormat="false" ht="13.8" hidden="false" customHeight="false" outlineLevel="0" collapsed="false">
      <c r="A46" s="7"/>
      <c r="B46" s="7" t="n">
        <f aca="false">SUM(B40:B45)</f>
        <v>151.81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customFormat="false" ht="13.8" hidden="false" customHeight="false" outlineLevel="0" collapsed="false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</row>
    <row r="48" customFormat="false" ht="13.8" hidden="false" customHeight="false" outlineLevel="0" collapsed="false">
      <c r="A48" s="7" t="s">
        <v>94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</row>
    <row r="49" customFormat="false" ht="13.8" hidden="false" customHeight="false" outlineLevel="0" collapsed="false">
      <c r="A49" s="7" t="s">
        <v>95</v>
      </c>
      <c r="B49" s="7" t="n">
        <f aca="false">3.2*3.5*5.5</f>
        <v>61.6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</row>
    <row r="50" customFormat="false" ht="13.8" hidden="false" customHeight="false" outlineLevel="0" collapsed="false">
      <c r="A50" s="7" t="s">
        <v>96</v>
      </c>
      <c r="B50" s="7" t="n">
        <f aca="false">3.9*3*2.4</f>
        <v>28.08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</row>
    <row r="51" customFormat="false" ht="13.8" hidden="false" customHeight="false" outlineLevel="0" collapsed="false">
      <c r="A51" s="7" t="s">
        <v>97</v>
      </c>
      <c r="B51" s="7" t="n">
        <f aca="false">1.2*3.1*1.5</f>
        <v>5.58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</row>
    <row r="52" customFormat="false" ht="13.8" hidden="false" customHeight="false" outlineLevel="0" collapsed="false">
      <c r="A52" s="7"/>
      <c r="B52" s="7" t="n">
        <f aca="false">SUM(B49:B51)</f>
        <v>95.26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</row>
    <row r="53" customFormat="false" ht="13.8" hidden="false" customHeight="false" outlineLevel="0" collapsed="false">
      <c r="A53" s="7" t="s">
        <v>98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customFormat="false" ht="13.8" hidden="false" customHeight="false" outlineLevel="0" collapsed="false">
      <c r="A54" s="7" t="s">
        <v>99</v>
      </c>
      <c r="B54" s="7" t="n">
        <f aca="false">I69</f>
        <v>74.8820192040481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customFormat="false" ht="13.8" hidden="false" customHeight="false" outlineLevel="0" collapsed="false">
      <c r="A55" s="7" t="s">
        <v>88</v>
      </c>
      <c r="B55" s="7" t="n">
        <f aca="false">I74</f>
        <v>30.95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</row>
    <row r="56" customFormat="false" ht="13.8" hidden="false" customHeight="false" outlineLevel="0" collapsed="false">
      <c r="A56" s="7" t="s">
        <v>92</v>
      </c>
      <c r="B56" s="7" t="n">
        <f aca="false">I82</f>
        <v>37.3795353402346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</row>
    <row r="57" customFormat="false" ht="13.8" hidden="false" customHeight="false" outlineLevel="0" collapsed="false">
      <c r="A57" s="7" t="s">
        <v>100</v>
      </c>
      <c r="B57" s="1" t="n">
        <f aca="false">SUM(B54:B56)</f>
        <v>143.211554544283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</row>
    <row r="58" customFormat="false" ht="13.8" hidden="false" customHeight="false" outlineLevel="0" collapsed="false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</row>
    <row r="59" customFormat="false" ht="13.8" hidden="false" customHeight="false" outlineLevel="0" collapsed="false">
      <c r="B59" s="1" t="s">
        <v>101</v>
      </c>
      <c r="C59" s="0" t="s">
        <v>102</v>
      </c>
      <c r="D59" s="0" t="s">
        <v>103</v>
      </c>
      <c r="E59" s="0" t="s">
        <v>104</v>
      </c>
      <c r="F59" s="0" t="s">
        <v>105</v>
      </c>
      <c r="G59" s="0" t="s">
        <v>106</v>
      </c>
      <c r="I59" s="0" t="s">
        <v>83</v>
      </c>
    </row>
    <row r="60" customFormat="false" ht="13.8" hidden="false" customHeight="false" outlineLevel="0" collapsed="false">
      <c r="B60" s="0" t="s">
        <v>107</v>
      </c>
      <c r="C60" s="0" t="n">
        <v>5.5</v>
      </c>
      <c r="D60" s="0" t="n">
        <v>2.4</v>
      </c>
      <c r="E60" s="0" t="n">
        <f aca="false">D60+(C60/2)*TAN(G60)</f>
        <v>4.54853547289347</v>
      </c>
      <c r="F60" s="0" t="n">
        <v>38</v>
      </c>
      <c r="G60" s="0" t="n">
        <f aca="false">PI()*F60/180</f>
        <v>0.663225115757845</v>
      </c>
      <c r="I60" s="0" t="n">
        <f aca="false">(D60+E60)*0.5*C60</f>
        <v>19.1084725504571</v>
      </c>
    </row>
    <row r="61" customFormat="false" ht="13.8" hidden="false" customHeight="false" outlineLevel="0" collapsed="false">
      <c r="B61" s="0" t="s">
        <v>108</v>
      </c>
      <c r="C61" s="0" t="n">
        <v>6.5</v>
      </c>
      <c r="D61" s="0" t="n">
        <v>2.4</v>
      </c>
      <c r="F61" s="0" t="n">
        <v>0</v>
      </c>
      <c r="I61" s="0" t="n">
        <f aca="false">C61*D61</f>
        <v>15.6</v>
      </c>
    </row>
    <row r="62" customFormat="false" ht="13.8" hidden="false" customHeight="false" outlineLevel="0" collapsed="false">
      <c r="B62" s="0" t="s">
        <v>109</v>
      </c>
      <c r="C62" s="0" t="n">
        <v>3.9</v>
      </c>
      <c r="D62" s="0" t="n">
        <v>2.4</v>
      </c>
      <c r="I62" s="0" t="n">
        <f aca="false">C62*D62</f>
        <v>9.36</v>
      </c>
    </row>
    <row r="63" customFormat="false" ht="13.8" hidden="false" customHeight="false" outlineLevel="0" collapsed="false">
      <c r="B63" s="0" t="s">
        <v>110</v>
      </c>
      <c r="C63" s="0" t="n">
        <v>3</v>
      </c>
      <c r="D63" s="0" t="n">
        <v>2.4</v>
      </c>
      <c r="I63" s="0" t="n">
        <f aca="false">C63*D63</f>
        <v>7.2</v>
      </c>
    </row>
    <row r="64" customFormat="false" ht="13.8" hidden="false" customHeight="false" outlineLevel="0" collapsed="false">
      <c r="B64" s="0" t="s">
        <v>111</v>
      </c>
      <c r="C64" s="0" t="n">
        <v>1.6</v>
      </c>
      <c r="D64" s="0" t="n">
        <v>2.4</v>
      </c>
      <c r="E64" s="0" t="n">
        <f aca="false">D64+(C64)*TAN(G64)</f>
        <v>3.65005700241075</v>
      </c>
      <c r="F64" s="0" t="n">
        <v>38</v>
      </c>
      <c r="G64" s="0" t="n">
        <f aca="false">PI()*F64/180</f>
        <v>0.663225115757845</v>
      </c>
      <c r="I64" s="0" t="n">
        <f aca="false">(D64+E64)*C64</f>
        <v>9.6800912038572</v>
      </c>
    </row>
    <row r="65" customFormat="false" ht="13.8" hidden="false" customHeight="false" outlineLevel="0" collapsed="false">
      <c r="B65" s="0" t="s">
        <v>112</v>
      </c>
      <c r="C65" s="0" t="n">
        <v>3.5</v>
      </c>
      <c r="D65" s="0" t="n">
        <v>2.4</v>
      </c>
      <c r="I65" s="0" t="n">
        <f aca="false">C65*D65</f>
        <v>8.4</v>
      </c>
    </row>
    <row r="66" customFormat="false" ht="13.8" hidden="false" customHeight="false" outlineLevel="0" collapsed="false">
      <c r="B66" s="0" t="s">
        <v>113</v>
      </c>
      <c r="C66" s="0" t="n">
        <v>1.5</v>
      </c>
      <c r="D66" s="0" t="n">
        <f aca="false">E64-D64</f>
        <v>1.25005700241075</v>
      </c>
      <c r="I66" s="0" t="n">
        <f aca="false">C66*D66</f>
        <v>1.87508550361612</v>
      </c>
    </row>
    <row r="67" customFormat="false" ht="13.8" hidden="false" customHeight="false" outlineLevel="0" collapsed="false">
      <c r="B67" s="0" t="s">
        <v>114</v>
      </c>
      <c r="C67" s="0" t="n">
        <v>2.75</v>
      </c>
      <c r="D67" s="0" t="n">
        <v>0</v>
      </c>
      <c r="E67" s="0" t="n">
        <f aca="false">D67+(C67)*TAN(G67)</f>
        <v>2.14853547289347</v>
      </c>
      <c r="F67" s="0" t="n">
        <v>38</v>
      </c>
      <c r="G67" s="0" t="n">
        <f aca="false">PI()*F67/180</f>
        <v>0.663225115757845</v>
      </c>
      <c r="I67" s="0" t="n">
        <f aca="false">(D67+E67)*0.5*C67</f>
        <v>2.95423627522852</v>
      </c>
    </row>
    <row r="68" customFormat="false" ht="13.8" hidden="false" customHeight="false" outlineLevel="0" collapsed="false">
      <c r="B68" s="0" t="s">
        <v>115</v>
      </c>
      <c r="C68" s="0" t="n">
        <v>0.35</v>
      </c>
      <c r="D68" s="0" t="n">
        <f aca="false">E67</f>
        <v>2.14853547289347</v>
      </c>
      <c r="E68" s="0" t="n">
        <f aca="false">D68-C68*TAN(G68)</f>
        <v>1.87508550361612</v>
      </c>
      <c r="F68" s="0" t="n">
        <v>38</v>
      </c>
      <c r="G68" s="0" t="n">
        <f aca="false">PI()*F68/180</f>
        <v>0.663225115757845</v>
      </c>
      <c r="I68" s="0" t="n">
        <f aca="false">(D68+E68)*0.5*C68</f>
        <v>0.704133670889179</v>
      </c>
    </row>
    <row r="69" customFormat="false" ht="13.8" hidden="false" customHeight="false" outlineLevel="0" collapsed="false">
      <c r="B69" s="1" t="s">
        <v>100</v>
      </c>
      <c r="C69" s="1"/>
      <c r="D69" s="1"/>
      <c r="E69" s="1"/>
      <c r="F69" s="1"/>
      <c r="G69" s="1"/>
      <c r="H69" s="1"/>
      <c r="I69" s="1" t="n">
        <f aca="false">SUM(I59:I68)</f>
        <v>74.8820192040481</v>
      </c>
    </row>
    <row r="71" customFormat="false" ht="13.8" hidden="false" customHeight="false" outlineLevel="0" collapsed="false">
      <c r="B71" s="1" t="s">
        <v>116</v>
      </c>
    </row>
    <row r="72" customFormat="false" ht="13.8" hidden="false" customHeight="false" outlineLevel="0" collapsed="false">
      <c r="B72" s="0" t="s">
        <v>117</v>
      </c>
      <c r="C72" s="0" t="n">
        <v>3.5</v>
      </c>
      <c r="D72" s="0" t="n">
        <v>5.5</v>
      </c>
      <c r="I72" s="0" t="n">
        <f aca="false">C72*D72</f>
        <v>19.25</v>
      </c>
    </row>
    <row r="73" customFormat="false" ht="13.8" hidden="false" customHeight="false" outlineLevel="0" collapsed="false">
      <c r="B73" s="0" t="s">
        <v>118</v>
      </c>
      <c r="C73" s="0" t="n">
        <v>3</v>
      </c>
      <c r="D73" s="0" t="n">
        <v>3.9</v>
      </c>
      <c r="I73" s="0" t="n">
        <f aca="false">C73*D73</f>
        <v>11.7</v>
      </c>
    </row>
    <row r="74" customFormat="false" ht="13.8" hidden="false" customHeight="false" outlineLevel="0" collapsed="false">
      <c r="B74" s="1" t="s">
        <v>100</v>
      </c>
      <c r="I74" s="1" t="n">
        <f aca="false">SUM(I72:I73)</f>
        <v>30.95</v>
      </c>
    </row>
    <row r="76" customFormat="false" ht="13.8" hidden="false" customHeight="false" outlineLevel="0" collapsed="false">
      <c r="B76" s="1" t="s">
        <v>119</v>
      </c>
      <c r="D76" s="0" t="s">
        <v>120</v>
      </c>
      <c r="E76" s="0" t="s">
        <v>121</v>
      </c>
      <c r="G76" s="0" t="s">
        <v>106</v>
      </c>
    </row>
    <row r="77" customFormat="false" ht="13.8" hidden="false" customHeight="false" outlineLevel="0" collapsed="false">
      <c r="B77" s="0" t="s">
        <v>117</v>
      </c>
      <c r="C77" s="0" t="n">
        <v>3.5</v>
      </c>
      <c r="D77" s="0" t="n">
        <v>5.5</v>
      </c>
      <c r="E77" s="0" t="n">
        <f aca="false">2*D77*0.5/COS(G77)</f>
        <v>6.97960018289918</v>
      </c>
      <c r="G77" s="0" t="n">
        <f aca="false">G68</f>
        <v>0.663225115757845</v>
      </c>
      <c r="I77" s="0" t="n">
        <f aca="false">C77*E77</f>
        <v>24.4286006401471</v>
      </c>
    </row>
    <row r="78" customFormat="false" ht="13.8" hidden="false" customHeight="false" outlineLevel="0" collapsed="false">
      <c r="B78" s="0" t="s">
        <v>122</v>
      </c>
      <c r="C78" s="0" t="n">
        <v>1.5</v>
      </c>
      <c r="D78" s="0" t="n">
        <v>2.75</v>
      </c>
      <c r="E78" s="0" t="n">
        <f aca="false">2*D78*0.5/COS(G78)</f>
        <v>3.48980009144959</v>
      </c>
      <c r="G78" s="0" t="n">
        <f aca="false">G77</f>
        <v>0.663225115757845</v>
      </c>
      <c r="I78" s="0" t="n">
        <f aca="false">C78*E78</f>
        <v>5.23470013717439</v>
      </c>
    </row>
    <row r="79" customFormat="false" ht="13.8" hidden="false" customHeight="false" outlineLevel="0" collapsed="false">
      <c r="B79" s="0" t="s">
        <v>123</v>
      </c>
      <c r="C79" s="0" t="n">
        <v>1.5</v>
      </c>
      <c r="D79" s="0" t="n">
        <v>0.35</v>
      </c>
      <c r="E79" s="0" t="n">
        <f aca="false">2*D79*0.5/COS(G79)</f>
        <v>0.444156375275403</v>
      </c>
      <c r="G79" s="0" t="n">
        <f aca="false">G78</f>
        <v>0.663225115757845</v>
      </c>
      <c r="I79" s="0" t="n">
        <f aca="false">C79*E79</f>
        <v>0.666234562913104</v>
      </c>
    </row>
    <row r="80" customFormat="false" ht="13.8" hidden="false" customHeight="false" outlineLevel="0" collapsed="false">
      <c r="B80" s="0" t="s">
        <v>124</v>
      </c>
      <c r="C80" s="0" t="n">
        <v>1.5</v>
      </c>
      <c r="D80" s="0" t="n">
        <v>3.9</v>
      </c>
      <c r="E80" s="0" t="n">
        <v>3.9</v>
      </c>
      <c r="I80" s="0" t="n">
        <f aca="false">C80*E80</f>
        <v>5.85</v>
      </c>
    </row>
    <row r="81" customFormat="false" ht="13.8" hidden="false" customHeight="false" outlineLevel="0" collapsed="false">
      <c r="B81" s="0" t="s">
        <v>125</v>
      </c>
      <c r="C81" s="0" t="n">
        <v>1.5</v>
      </c>
      <c r="D81" s="0" t="n">
        <v>0.8</v>
      </c>
      <c r="E81" s="0" t="n">
        <f aca="false">D81</f>
        <v>0.8</v>
      </c>
      <c r="I81" s="0" t="n">
        <f aca="false">C81*E81</f>
        <v>1.2</v>
      </c>
    </row>
    <row r="82" customFormat="false" ht="13.8" hidden="false" customHeight="false" outlineLevel="0" collapsed="false">
      <c r="B82" s="1" t="s">
        <v>100</v>
      </c>
      <c r="I82" s="1" t="n">
        <f aca="false">SUM(I77:I81)</f>
        <v>37.3795353402346</v>
      </c>
    </row>
  </sheetData>
  <hyperlinks>
    <hyperlink ref="T3" r:id="rId1" display="AP_OakHouse_01.pdf"/>
    <hyperlink ref="T4" r:id="rId2" display="AP_OakHouse_02.pdf"/>
    <hyperlink ref="T5" r:id="rId3" display="AP_OakHouse_03.pdf"/>
    <hyperlink ref="T6" r:id="rId4" display="AP_OakHouse_04.pdf"/>
    <hyperlink ref="T7" r:id="rId5" display="AP_OakHouse_05.pdf"/>
    <hyperlink ref="T8" r:id="rId6" display="AP_OakHouse_06.pdf"/>
    <hyperlink ref="T9" r:id="rId7" display="AP_OakHouse_07.pdf"/>
    <hyperlink ref="T10" r:id="rId8" display="AP_OakHouse_08.pdf"/>
    <hyperlink ref="T11" r:id="rId9" display="AP_OakHouse_10.pdf"/>
    <hyperlink ref="T12" r:id="rId10" display="AP_OakHouse_09.pdf"/>
    <hyperlink ref="T13" r:id="rId11" display="AP_OakHouse_11.pdf"/>
    <hyperlink ref="T14" r:id="rId12" display="AP_OakHouse_12.pdf"/>
    <hyperlink ref="T15" r:id="rId13" display="AP_OakHouse_13.pdf"/>
    <hyperlink ref="T16" r:id="rId14" display="AP_OakHouse_14.pdf"/>
    <hyperlink ref="T17" r:id="rId15" display="AP_OakHouse_15.pdf"/>
    <hyperlink ref="T18" r:id="rId16" display="AP_OakHouse_16.pdf"/>
    <hyperlink ref="T19" r:id="rId17" display="AP_OakHouse_17.pdf"/>
    <hyperlink ref="T20" r:id="rId18" display="AP_OakHouse_18.pdf"/>
    <hyperlink ref="T21" r:id="rId19" display="AP_OakHouse_19.pdf"/>
    <hyperlink ref="T22" r:id="rId20" display="AP_OakHouse_20.pdf"/>
    <hyperlink ref="T23" r:id="rId21" display="AP_OakHouse_21.pdf"/>
    <hyperlink ref="T24" r:id="rId22" display="AP_OakHouse_22.pdf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M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0" activeCellId="0" sqref="F30"/>
    </sheetView>
  </sheetViews>
  <sheetFormatPr defaultColWidth="8.54296875" defaultRowHeight="15" zeroHeight="false" outlineLevelRow="0" outlineLevelCol="0"/>
  <sheetData>
    <row r="2" s="1" customFormat="true" ht="15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M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0" activeCellId="0" sqref="F30"/>
    </sheetView>
  </sheetViews>
  <sheetFormatPr defaultColWidth="8.54296875" defaultRowHeight="15" zeroHeight="false" outlineLevelRow="0" outlineLevelCol="0"/>
  <sheetData>
    <row r="2" s="1" customFormat="true" ht="15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M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0" activeCellId="0" sqref="F30"/>
    </sheetView>
  </sheetViews>
  <sheetFormatPr defaultColWidth="8.54296875" defaultRowHeight="15" zeroHeight="false" outlineLevelRow="0" outlineLevelCol="0"/>
  <sheetData>
    <row r="2" s="1" customFormat="true" ht="15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2024-02-04T14:55:58Z</dcterms:created>
  <dc:creator>Fuad Al-Tawil</dc:creator>
  <dc:description/>
  <dc:language>en-GB</dc:language>
  <cp:lastModifiedBy/>
  <dcterms:modified xsi:type="dcterms:W3CDTF">2024-02-07T22:03:37Z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